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_aktualní\0000_ZS Aleszka Bilina_VS\"/>
    </mc:Choice>
  </mc:AlternateContent>
  <bookViews>
    <workbookView minimized="1" xWindow="0" yWindow="0" windowWidth="28770" windowHeight="127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 l="1"/>
  <c r="S28" i="1" l="1"/>
  <c r="S29" i="1"/>
  <c r="S30" i="1"/>
  <c r="S31" i="1"/>
  <c r="G32" i="1"/>
  <c r="F32" i="1" l="1"/>
  <c r="E32" i="1"/>
  <c r="C32" i="1" l="1"/>
  <c r="C25" i="1" s="1"/>
  <c r="D29" i="1" s="1"/>
  <c r="D32" i="1" l="1"/>
  <c r="D30" i="1"/>
  <c r="D28" i="1"/>
  <c r="D27" i="1"/>
  <c r="D31" i="1"/>
  <c r="R43" i="1" l="1"/>
  <c r="R44" i="1"/>
  <c r="R45" i="1"/>
  <c r="R46" i="1"/>
  <c r="R42" i="1"/>
  <c r="D44" i="1" l="1"/>
  <c r="D45" i="1"/>
  <c r="D46" i="1"/>
  <c r="D43" i="1"/>
  <c r="X25" i="1" l="1"/>
  <c r="W25" i="1"/>
  <c r="AB16" i="1"/>
  <c r="AA16" i="1"/>
  <c r="Z16" i="1"/>
  <c r="Y16" i="1"/>
  <c r="X16" i="1"/>
  <c r="V16" i="1"/>
  <c r="W18" i="1" s="1"/>
  <c r="C7" i="1"/>
  <c r="F7" i="1" s="1"/>
  <c r="V6" i="1"/>
  <c r="U6" i="1"/>
  <c r="C6" i="1"/>
  <c r="V5" i="1"/>
  <c r="U5" i="1"/>
  <c r="V4" i="1"/>
  <c r="U4" i="1"/>
  <c r="V3" i="1"/>
  <c r="U3" i="1"/>
  <c r="V2" i="1"/>
  <c r="U2" i="1"/>
  <c r="C9" i="1" l="1"/>
  <c r="C18" i="1" s="1"/>
  <c r="W15" i="1"/>
  <c r="W14" i="1"/>
  <c r="W13" i="1"/>
  <c r="W12" i="1"/>
  <c r="F6" i="1"/>
  <c r="C15" i="1" l="1"/>
  <c r="C11" i="1"/>
  <c r="C16" i="1" s="1"/>
  <c r="G9" i="1" s="1"/>
  <c r="W16" i="1"/>
  <c r="C10" i="1"/>
  <c r="C12" i="1" s="1"/>
  <c r="C13" i="1" s="1"/>
  <c r="C23" i="1"/>
  <c r="C21" i="1"/>
  <c r="C14" i="1" l="1"/>
</calcChain>
</file>

<file path=xl/sharedStrings.xml><?xml version="1.0" encoding="utf-8"?>
<sst xmlns="http://schemas.openxmlformats.org/spreadsheetml/2006/main" count="174" uniqueCount="123">
  <si>
    <t>Výpočet průtoku</t>
  </si>
  <si>
    <t xml:space="preserve">střední </t>
  </si>
  <si>
    <t>delta</t>
  </si>
  <si>
    <t>vyplň žluté</t>
  </si>
  <si>
    <t>výkon</t>
  </si>
  <si>
    <t>[kW]</t>
  </si>
  <si>
    <t xml:space="preserve">průměr </t>
  </si>
  <si>
    <t>[mm]</t>
  </si>
  <si>
    <t>Tepelné vlastnosti vody při tlaku nasycení</t>
  </si>
  <si>
    <t>výstupní teplota</t>
  </si>
  <si>
    <t>[°C]</t>
  </si>
  <si>
    <t>Teplota</t>
  </si>
  <si>
    <t>Hustota</t>
  </si>
  <si>
    <t>Teplotní</t>
  </si>
  <si>
    <t>Měrná</t>
  </si>
  <si>
    <t>Dynamic-</t>
  </si>
  <si>
    <t>Kinema-</t>
  </si>
  <si>
    <t>Prandt-</t>
  </si>
  <si>
    <t>vstupní teplota</t>
  </si>
  <si>
    <t>objemová</t>
  </si>
  <si>
    <t>tepelná</t>
  </si>
  <si>
    <t>teplotní</t>
  </si>
  <si>
    <t>ká</t>
  </si>
  <si>
    <t>tická</t>
  </si>
  <si>
    <t>lovo</t>
  </si>
  <si>
    <r>
      <t>delta</t>
    </r>
    <r>
      <rPr>
        <b/>
        <sz val="10"/>
        <rFont val="Arial CE"/>
        <family val="2"/>
        <charset val="238"/>
      </rPr>
      <t xml:space="preserve"> t</t>
    </r>
  </si>
  <si>
    <t>hustota</t>
  </si>
  <si>
    <t>[kg/m³]</t>
  </si>
  <si>
    <t>roztaž-</t>
  </si>
  <si>
    <t>kapacita</t>
  </si>
  <si>
    <t>vodivost</t>
  </si>
  <si>
    <t>vizkozita</t>
  </si>
  <si>
    <t>číslo</t>
  </si>
  <si>
    <t>střední teplota</t>
  </si>
  <si>
    <t>[kJ/kg.K]</t>
  </si>
  <si>
    <t>nost</t>
  </si>
  <si>
    <t>t</t>
  </si>
  <si>
    <t>T</t>
  </si>
  <si>
    <t>ρ</t>
  </si>
  <si>
    <r>
      <t>β</t>
    </r>
    <r>
      <rPr>
        <b/>
        <sz val="10"/>
        <rFont val="Arial"/>
        <family val="2"/>
      </rPr>
      <t>.10</t>
    </r>
    <r>
      <rPr>
        <b/>
        <vertAlign val="subscript"/>
        <sz val="10"/>
        <rFont val="Arial"/>
        <family val="2"/>
      </rPr>
      <t>4</t>
    </r>
  </si>
  <si>
    <t>c</t>
  </si>
  <si>
    <t>λ</t>
  </si>
  <si>
    <r>
      <t>α.10</t>
    </r>
    <r>
      <rPr>
        <b/>
        <vertAlign val="superscript"/>
        <sz val="10"/>
        <rFont val="Arial"/>
        <family val="2"/>
      </rPr>
      <t>6</t>
    </r>
  </si>
  <si>
    <r>
      <t>μ</t>
    </r>
    <r>
      <rPr>
        <b/>
        <sz val="10"/>
        <rFont val="Arial"/>
        <family val="2"/>
      </rPr>
      <t>.10</t>
    </r>
    <r>
      <rPr>
        <b/>
        <vertAlign val="superscript"/>
        <sz val="10"/>
        <rFont val="Arial"/>
        <family val="2"/>
      </rPr>
      <t>6</t>
    </r>
  </si>
  <si>
    <r>
      <t>ν</t>
    </r>
    <r>
      <rPr>
        <b/>
        <sz val="10"/>
        <rFont val="Arial"/>
        <family val="2"/>
      </rPr>
      <t>.10</t>
    </r>
    <r>
      <rPr>
        <b/>
        <vertAlign val="superscript"/>
        <sz val="10"/>
        <rFont val="Arial"/>
        <family val="2"/>
      </rPr>
      <t>6</t>
    </r>
  </si>
  <si>
    <t>Pr</t>
  </si>
  <si>
    <t>průtok</t>
  </si>
  <si>
    <r>
      <t>[kg.s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</si>
  <si>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rychlost</t>
  </si>
  <si>
    <r>
      <t>[m.s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</si>
  <si>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[K]</t>
  </si>
  <si>
    <t>[1/K]</t>
  </si>
  <si>
    <t>[W/m.K]</t>
  </si>
  <si>
    <t>[m²/s]</t>
  </si>
  <si>
    <t>[Pa/s]</t>
  </si>
  <si>
    <t>-</t>
  </si>
  <si>
    <r>
      <t>[l.s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family val="2"/>
        <charset val="238"/>
      </rPr>
      <t>]</t>
    </r>
  </si>
  <si>
    <r>
      <t>[m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.hod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</si>
  <si>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I</t>
  </si>
  <si>
    <t>603x0.7</t>
  </si>
  <si>
    <r>
      <t>[l.hod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family val="2"/>
        <charset val="238"/>
      </rPr>
      <t>]</t>
    </r>
  </si>
  <si>
    <t>UPS32-80</t>
  </si>
  <si>
    <t>III</t>
  </si>
  <si>
    <r>
      <t>[l.min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</si>
  <si>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3-25-80</t>
  </si>
  <si>
    <t>II</t>
  </si>
  <si>
    <t>UPC 40-60</t>
  </si>
  <si>
    <r>
      <t>[m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.min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family val="2"/>
        <charset val="238"/>
      </rPr>
      <t>]</t>
    </r>
  </si>
  <si>
    <t>UPS 25-80</t>
  </si>
  <si>
    <r>
      <t>[kg.h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</si>
  <si>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IV</t>
  </si>
  <si>
    <t>UPC 65-60</t>
  </si>
  <si>
    <r>
      <t>[m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.s</t>
    </r>
    <r>
      <rPr>
        <b/>
        <vertAlign val="superscript"/>
        <sz val="10"/>
        <rFont val="Arial CE"/>
        <family val="2"/>
        <charset val="238"/>
      </rPr>
      <t>-1</t>
    </r>
    <r>
      <rPr>
        <b/>
        <sz val="10"/>
        <rFont val="Arial CE"/>
        <family val="2"/>
        <charset val="238"/>
      </rPr>
      <t>]</t>
    </r>
  </si>
  <si>
    <t>H</t>
  </si>
  <si>
    <t>UPS 32-80</t>
  </si>
  <si>
    <r>
      <t>[kg.s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family val="2"/>
        <charset val="238"/>
      </rPr>
      <t>]</t>
    </r>
  </si>
  <si>
    <t>tlaková ztráta</t>
  </si>
  <si>
    <t>[kPa]</t>
  </si>
  <si>
    <t>MAGNA3 40-80 F - 97924268</t>
  </si>
  <si>
    <r>
      <t xml:space="preserve">hodnota </t>
    </r>
    <r>
      <rPr>
        <b/>
        <sz val="10"/>
        <rFont val="Arial CE"/>
        <family val="2"/>
        <charset val="238"/>
      </rPr>
      <t>Kv</t>
    </r>
  </si>
  <si>
    <r>
      <t>[m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.hod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family val="2"/>
        <charset val="238"/>
      </rPr>
      <t>]</t>
    </r>
  </si>
  <si>
    <t>Alpha 3</t>
  </si>
  <si>
    <t>25-60 180</t>
  </si>
  <si>
    <t>ventil Kv</t>
  </si>
  <si>
    <t>z katalagu armatury</t>
  </si>
  <si>
    <t>Magna 3</t>
  </si>
  <si>
    <t>rezerva</t>
  </si>
  <si>
    <t>ztrata ventilu</t>
  </si>
  <si>
    <t>3-25-60</t>
  </si>
  <si>
    <t>tesne</t>
  </si>
  <si>
    <t>3-40-80F</t>
  </si>
  <si>
    <t>KPS</t>
  </si>
  <si>
    <t>Tělocvična</t>
  </si>
  <si>
    <t>Ohřev TV</t>
  </si>
  <si>
    <t>ÚT</t>
  </si>
  <si>
    <t>TV</t>
  </si>
  <si>
    <t>škola</t>
  </si>
  <si>
    <t>ČEZ</t>
  </si>
  <si>
    <t>ÚT-pav</t>
  </si>
  <si>
    <t>ÚT-těl</t>
  </si>
  <si>
    <t>ÚT-tel</t>
  </si>
  <si>
    <t>suma</t>
  </si>
  <si>
    <t>suma ÚT</t>
  </si>
  <si>
    <t>dle spotřeb ÚT</t>
  </si>
  <si>
    <t>pavilon A</t>
  </si>
  <si>
    <t>pavilon B</t>
  </si>
  <si>
    <t>pavilon D</t>
  </si>
  <si>
    <t>pavilon E</t>
  </si>
  <si>
    <t>pavilon F, G</t>
  </si>
  <si>
    <t>VZT</t>
  </si>
  <si>
    <t>kW</t>
  </si>
  <si>
    <t>min</t>
  </si>
  <si>
    <t>max</t>
  </si>
  <si>
    <t>tělocvična</t>
  </si>
  <si>
    <t>500 GJ/rok</t>
  </si>
  <si>
    <t>min.</t>
  </si>
  <si>
    <t>x1.2</t>
  </si>
  <si>
    <t>600 GJ/rok</t>
  </si>
  <si>
    <t>1460 GJ/rok</t>
  </si>
  <si>
    <t>x1.5</t>
  </si>
  <si>
    <t>2190 GJ/rok</t>
  </si>
  <si>
    <t>plus 10</t>
  </si>
  <si>
    <t>mínus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</si>
</sst>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15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sz val="10"/>
      <name val="Arial CE"/>
      <family val="2"/>
      <charset val="238"/>
    </font>
    <font>
      <sz val="10"/>
      <name val="Arial"/>
      <family val="2"/>
    </font>
    <font>
      <b/>
      <i/>
      <sz val="10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9"/>
      <color rgb="FF333333"/>
      <name val="GrundfosTheSans"/>
    </font>
    <font>
      <sz val="9"/>
      <name val="Arial CE"/>
      <family val="2"/>
      <charset val="238"/>
    </font>
    <font>
      <sz val="9"/>
      <name val="GrundfosTheSans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2" fontId="0" fillId="2" borderId="0" xfId="0" applyNumberFormat="1" applyFill="1"/>
    <xf numFmtId="0" fontId="0" fillId="3" borderId="0" xfId="0" applyFill="1"/>
    <xf numFmtId="0" fontId="2" fillId="3" borderId="0" xfId="0" applyFont="1" applyFill="1"/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4" borderId="0" xfId="0" applyFill="1"/>
    <xf numFmtId="0" fontId="2" fillId="0" borderId="0" xfId="0" applyFont="1"/>
    <xf numFmtId="0" fontId="0" fillId="0" borderId="0" xfId="0" applyBorder="1"/>
    <xf numFmtId="0" fontId="6" fillId="0" borderId="6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0" xfId="0" applyFont="1"/>
    <xf numFmtId="164" fontId="5" fillId="4" borderId="0" xfId="0" applyNumberFormat="1" applyFont="1" applyFill="1"/>
    <xf numFmtId="164" fontId="0" fillId="0" borderId="0" xfId="0" applyNumberFormat="1"/>
    <xf numFmtId="0" fontId="6" fillId="0" borderId="11" xfId="0" applyFont="1" applyBorder="1" applyAlignment="1">
      <alignment wrapText="1"/>
    </xf>
    <xf numFmtId="0" fontId="0" fillId="5" borderId="0" xfId="0" applyFill="1"/>
    <xf numFmtId="0" fontId="6" fillId="5" borderId="11" xfId="0" applyFont="1" applyFill="1" applyBorder="1" applyAlignment="1">
      <alignment wrapText="1"/>
    </xf>
    <xf numFmtId="165" fontId="0" fillId="0" borderId="0" xfId="0" applyNumberFormat="1"/>
    <xf numFmtId="0" fontId="2" fillId="5" borderId="0" xfId="0" applyFont="1" applyFill="1"/>
    <xf numFmtId="0" fontId="6" fillId="5" borderId="5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ill="1"/>
    <xf numFmtId="0" fontId="0" fillId="6" borderId="0" xfId="0" applyFill="1"/>
    <xf numFmtId="0" fontId="0" fillId="7" borderId="0" xfId="0" applyFill="1"/>
    <xf numFmtId="165" fontId="5" fillId="4" borderId="0" xfId="0" applyNumberFormat="1" applyFont="1" applyFill="1"/>
    <xf numFmtId="0" fontId="6" fillId="0" borderId="5" xfId="0" applyFont="1" applyFill="1" applyBorder="1" applyAlignment="1">
      <alignment wrapText="1"/>
    </xf>
    <xf numFmtId="0" fontId="6" fillId="6" borderId="11" xfId="0" applyFont="1" applyFill="1" applyBorder="1" applyAlignment="1">
      <alignment wrapText="1"/>
    </xf>
    <xf numFmtId="0" fontId="6" fillId="6" borderId="5" xfId="0" applyFont="1" applyFill="1" applyBorder="1" applyAlignment="1">
      <alignment wrapText="1"/>
    </xf>
    <xf numFmtId="165" fontId="0" fillId="5" borderId="0" xfId="0" applyNumberFormat="1" applyFill="1"/>
    <xf numFmtId="0" fontId="0" fillId="0" borderId="0" xfId="0" applyAlignment="1">
      <alignment horizontal="center"/>
    </xf>
    <xf numFmtId="0" fontId="2" fillId="0" borderId="0" xfId="0" applyFont="1" applyFill="1"/>
    <xf numFmtId="166" fontId="5" fillId="4" borderId="0" xfId="0" applyNumberFormat="1" applyFont="1" applyFill="1"/>
    <xf numFmtId="164" fontId="0" fillId="4" borderId="0" xfId="0" applyNumberFormat="1" applyFill="1"/>
    <xf numFmtId="0" fontId="12" fillId="0" borderId="0" xfId="0" applyFont="1" applyAlignment="1">
      <alignment vertical="center"/>
    </xf>
    <xf numFmtId="0" fontId="0" fillId="0" borderId="0" xfId="0" applyAlignment="1"/>
    <xf numFmtId="2" fontId="0" fillId="4" borderId="0" xfId="0" applyNumberFormat="1" applyFill="1"/>
    <xf numFmtId="0" fontId="2" fillId="6" borderId="0" xfId="0" applyFont="1" applyFill="1"/>
    <xf numFmtId="0" fontId="13" fillId="6" borderId="0" xfId="0" applyFon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14" fillId="6" borderId="0" xfId="0" applyFont="1" applyFill="1" applyAlignment="1">
      <alignment vertical="center" wrapText="1"/>
    </xf>
    <xf numFmtId="0" fontId="2" fillId="11" borderId="0" xfId="0" applyFont="1" applyFill="1"/>
    <xf numFmtId="0" fontId="6" fillId="11" borderId="5" xfId="0" applyFont="1" applyFill="1" applyBorder="1" applyAlignment="1">
      <alignment wrapText="1"/>
    </xf>
    <xf numFmtId="0" fontId="13" fillId="11" borderId="0" xfId="0" applyFont="1" applyFill="1"/>
    <xf numFmtId="0" fontId="2" fillId="10" borderId="0" xfId="0" applyFont="1" applyFill="1"/>
    <xf numFmtId="0" fontId="0" fillId="12" borderId="0" xfId="0" applyFill="1"/>
    <xf numFmtId="2" fontId="0" fillId="0" borderId="0" xfId="0" applyNumberFormat="1"/>
    <xf numFmtId="2" fontId="6" fillId="12" borderId="7" xfId="0" applyNumberFormat="1" applyFont="1" applyFill="1" applyBorder="1" applyAlignment="1">
      <alignment wrapText="1"/>
    </xf>
    <xf numFmtId="2" fontId="0" fillId="12" borderId="0" xfId="0" applyNumberFormat="1" applyFill="1"/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12" borderId="5" xfId="0" applyFont="1" applyFill="1" applyBorder="1" applyAlignment="1">
      <alignment wrapText="1"/>
    </xf>
    <xf numFmtId="0" fontId="6" fillId="12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4"/>
  <sheetViews>
    <sheetView tabSelected="1" zoomScale="140" zoomScaleNormal="140" workbookViewId="0">
      <selection activeCell="D3" sqref="D3"/>
    </sheetView>
  </sheetViews>
  <sheetFormatPr defaultRowHeight="15"/>
  <cols>
    <col min="1" max="1" width="13.85546875" customWidth="1"/>
    <col min="2" max="2" width="10" customWidth="1"/>
    <col min="3" max="3" width="12.140625" bestFit="1" customWidth="1"/>
    <col min="6" max="6" width="9.42578125" bestFit="1" customWidth="1"/>
    <col min="8" max="10" width="0" hidden="1" customWidth="1"/>
    <col min="11" max="11" width="10.7109375" hidden="1" customWidth="1"/>
    <col min="12" max="12" width="0" hidden="1" customWidth="1"/>
    <col min="13" max="13" width="11.140625" hidden="1" customWidth="1"/>
    <col min="14" max="14" width="0" hidden="1" customWidth="1"/>
    <col min="15" max="15" width="11.7109375" hidden="1" customWidth="1"/>
    <col min="16" max="17" width="0" hidden="1" customWidth="1"/>
    <col min="18" max="18" width="11.85546875" bestFit="1" customWidth="1"/>
  </cols>
  <sheetData>
    <row r="1" spans="1:29" ht="20.25" customHeight="1">
      <c r="A1" s="1" t="s">
        <v>0</v>
      </c>
      <c r="U1" t="s">
        <v>1</v>
      </c>
      <c r="V1" t="s">
        <v>2</v>
      </c>
      <c r="W1">
        <v>5</v>
      </c>
      <c r="X1">
        <v>10</v>
      </c>
      <c r="Y1">
        <v>15</v>
      </c>
    </row>
    <row r="2" spans="1:29" ht="20.25" customHeight="1">
      <c r="A2" t="s">
        <v>3</v>
      </c>
      <c r="S2">
        <v>90</v>
      </c>
      <c r="T2">
        <v>48</v>
      </c>
      <c r="U2">
        <f>(S2+T2)/2</f>
        <v>69</v>
      </c>
      <c r="V2">
        <f>S2-T2</f>
        <v>42</v>
      </c>
      <c r="W2" s="2">
        <v>0.46</v>
      </c>
      <c r="X2" s="2">
        <v>0.32</v>
      </c>
      <c r="Y2" s="2">
        <v>0.26</v>
      </c>
    </row>
    <row r="3" spans="1:29" ht="20.25" customHeight="1">
      <c r="A3" t="s">
        <v>4</v>
      </c>
      <c r="B3" t="s">
        <v>5</v>
      </c>
      <c r="C3" s="3">
        <v>75</v>
      </c>
      <c r="D3">
        <v>50</v>
      </c>
      <c r="E3" t="s">
        <v>6</v>
      </c>
      <c r="F3" t="s">
        <v>7</v>
      </c>
      <c r="G3" s="4">
        <v>50</v>
      </c>
      <c r="H3" s="53" t="s">
        <v>8</v>
      </c>
      <c r="I3" s="53"/>
      <c r="J3" s="53"/>
      <c r="K3" s="53"/>
      <c r="L3" s="53"/>
      <c r="M3" s="53"/>
      <c r="N3" s="53"/>
      <c r="O3" s="53"/>
      <c r="P3" s="53"/>
      <c r="Q3" s="53"/>
      <c r="S3">
        <v>80</v>
      </c>
      <c r="T3">
        <v>48</v>
      </c>
      <c r="U3">
        <f>(S3+T3)/2</f>
        <v>64</v>
      </c>
      <c r="V3">
        <f>S3-T3</f>
        <v>32</v>
      </c>
      <c r="W3" s="2">
        <v>0.6</v>
      </c>
      <c r="X3" s="2">
        <v>0.43</v>
      </c>
      <c r="Y3" s="2">
        <v>0.35</v>
      </c>
    </row>
    <row r="4" spans="1:29" ht="15.95" customHeight="1">
      <c r="A4" t="s">
        <v>9</v>
      </c>
      <c r="B4" t="s">
        <v>10</v>
      </c>
      <c r="C4" s="3">
        <v>85</v>
      </c>
      <c r="H4" s="54" t="s">
        <v>11</v>
      </c>
      <c r="I4" s="55"/>
      <c r="J4" s="60" t="s">
        <v>12</v>
      </c>
      <c r="K4" s="5" t="s">
        <v>13</v>
      </c>
      <c r="L4" s="5" t="s">
        <v>14</v>
      </c>
      <c r="M4" s="5" t="s">
        <v>14</v>
      </c>
      <c r="N4" s="5" t="s">
        <v>14</v>
      </c>
      <c r="O4" s="5" t="s">
        <v>15</v>
      </c>
      <c r="P4" s="5" t="s">
        <v>16</v>
      </c>
      <c r="Q4" s="5" t="s">
        <v>17</v>
      </c>
      <c r="S4">
        <v>70</v>
      </c>
      <c r="T4">
        <v>48</v>
      </c>
      <c r="U4">
        <f>(S4+T4)/2</f>
        <v>59</v>
      </c>
      <c r="V4">
        <f>S4-T4</f>
        <v>22</v>
      </c>
      <c r="W4" s="2">
        <v>0.51</v>
      </c>
      <c r="X4" s="2">
        <v>0.62</v>
      </c>
      <c r="Y4" s="2">
        <v>0.51</v>
      </c>
    </row>
    <row r="5" spans="1:29" ht="15.95" customHeight="1">
      <c r="A5" t="s">
        <v>18</v>
      </c>
      <c r="B5" t="s">
        <v>10</v>
      </c>
      <c r="C5" s="4">
        <v>65</v>
      </c>
      <c r="H5" s="56"/>
      <c r="I5" s="57"/>
      <c r="J5" s="61"/>
      <c r="K5" s="6" t="s">
        <v>19</v>
      </c>
      <c r="L5" s="6" t="s">
        <v>20</v>
      </c>
      <c r="M5" s="6" t="s">
        <v>20</v>
      </c>
      <c r="N5" s="6" t="s">
        <v>21</v>
      </c>
      <c r="O5" s="6" t="s">
        <v>22</v>
      </c>
      <c r="P5" s="6" t="s">
        <v>23</v>
      </c>
      <c r="Q5" s="6" t="s">
        <v>24</v>
      </c>
      <c r="S5">
        <v>60</v>
      </c>
      <c r="T5">
        <v>48</v>
      </c>
      <c r="U5">
        <f>(S5+T5)/2</f>
        <v>54</v>
      </c>
      <c r="V5">
        <f>S5-T5</f>
        <v>12</v>
      </c>
      <c r="W5" s="2">
        <v>1.61</v>
      </c>
      <c r="X5" s="2">
        <v>1.1399999999999999</v>
      </c>
      <c r="Y5" s="2">
        <v>0.93</v>
      </c>
    </row>
    <row r="6" spans="1:29" ht="15.95" customHeight="1">
      <c r="A6" t="s">
        <v>25</v>
      </c>
      <c r="B6" t="s">
        <v>10</v>
      </c>
      <c r="C6" s="7">
        <f>C4-C5</f>
        <v>20</v>
      </c>
      <c r="E6" s="8" t="s">
        <v>26</v>
      </c>
      <c r="F6" s="9">
        <f>VLOOKUP(C7,H10:L39,3,0)</f>
        <v>974.8</v>
      </c>
      <c r="G6" s="10" t="s">
        <v>27</v>
      </c>
      <c r="H6" s="56"/>
      <c r="I6" s="57"/>
      <c r="J6" s="61"/>
      <c r="K6" s="6" t="s">
        <v>28</v>
      </c>
      <c r="L6" s="6" t="s">
        <v>29</v>
      </c>
      <c r="M6" s="6" t="s">
        <v>30</v>
      </c>
      <c r="N6" s="6" t="s">
        <v>30</v>
      </c>
      <c r="O6" s="6" t="s">
        <v>31</v>
      </c>
      <c r="P6" s="6" t="s">
        <v>31</v>
      </c>
      <c r="Q6" s="6" t="s">
        <v>32</v>
      </c>
      <c r="S6">
        <v>55</v>
      </c>
      <c r="T6">
        <v>48</v>
      </c>
      <c r="U6">
        <f>(S6+T6)/2</f>
        <v>51.5</v>
      </c>
      <c r="V6">
        <f>S6-T6</f>
        <v>7</v>
      </c>
      <c r="W6" s="2">
        <v>2.75</v>
      </c>
      <c r="X6" s="2">
        <v>1.95</v>
      </c>
      <c r="Y6" s="2">
        <v>1.59</v>
      </c>
    </row>
    <row r="7" spans="1:29" ht="15.95" customHeight="1">
      <c r="A7" t="s">
        <v>33</v>
      </c>
      <c r="B7" t="s">
        <v>10</v>
      </c>
      <c r="C7" s="7">
        <f>CEILING(((C4+C5)/2),5)</f>
        <v>75</v>
      </c>
      <c r="E7" s="8" t="s">
        <v>29</v>
      </c>
      <c r="F7" s="9">
        <f>VLOOKUP(C7,H10:L39,5,0)</f>
        <v>4.1900000000000004</v>
      </c>
      <c r="G7" s="10" t="s">
        <v>34</v>
      </c>
      <c r="H7" s="58"/>
      <c r="I7" s="59"/>
      <c r="J7" s="62"/>
      <c r="K7" s="11" t="s">
        <v>35</v>
      </c>
      <c r="L7" s="11"/>
      <c r="M7" s="11"/>
      <c r="N7" s="11"/>
      <c r="O7" s="11"/>
      <c r="P7" s="11"/>
      <c r="Q7" s="11"/>
    </row>
    <row r="8" spans="1:29" ht="15.95" customHeight="1">
      <c r="H8" s="12" t="s">
        <v>36</v>
      </c>
      <c r="I8" s="12" t="s">
        <v>37</v>
      </c>
      <c r="J8" s="13" t="s">
        <v>38</v>
      </c>
      <c r="K8" s="13" t="s">
        <v>39</v>
      </c>
      <c r="L8" s="12" t="s">
        <v>40</v>
      </c>
      <c r="M8" s="12" t="s">
        <v>41</v>
      </c>
      <c r="N8" s="12" t="s">
        <v>42</v>
      </c>
      <c r="O8" s="13" t="s">
        <v>43</v>
      </c>
      <c r="P8" s="13" t="s">
        <v>44</v>
      </c>
      <c r="Q8" s="12" t="s">
        <v>45</v>
      </c>
    </row>
    <row r="9" spans="1:29" ht="15.95" customHeight="1">
      <c r="A9" t="s">
        <v>46</v>
      </c>
      <c r="B9" s="14" t="s">
        <v>47</v>
      </c>
      <c r="C9" s="15">
        <f>($C$3/($C$6*F7))</f>
        <v>0.89498806682577559</v>
      </c>
      <c r="E9" s="14" t="s">
        <v>48</v>
      </c>
      <c r="F9" s="14" t="s">
        <v>49</v>
      </c>
      <c r="G9" s="7">
        <f>C16/(((G3/1000)*(G3/1000))*3.14/4)</f>
        <v>0.46783429915437197</v>
      </c>
      <c r="H9" s="12" t="s">
        <v>10</v>
      </c>
      <c r="I9" s="12" t="s">
        <v>50</v>
      </c>
      <c r="J9" s="12" t="s">
        <v>27</v>
      </c>
      <c r="K9" s="12" t="s">
        <v>51</v>
      </c>
      <c r="L9" s="12" t="s">
        <v>34</v>
      </c>
      <c r="M9" s="12" t="s">
        <v>52</v>
      </c>
      <c r="N9" s="12" t="s">
        <v>53</v>
      </c>
      <c r="O9" s="12" t="s">
        <v>54</v>
      </c>
      <c r="P9" s="12" t="s">
        <v>53</v>
      </c>
      <c r="Q9" s="12" t="s">
        <v>55</v>
      </c>
    </row>
    <row r="10" spans="1:29" ht="15.95" customHeight="1">
      <c r="B10" t="s">
        <v>56</v>
      </c>
      <c r="C10" s="16">
        <f>C9/(F6/1000)</f>
        <v>0.91812481209045504</v>
      </c>
      <c r="H10" s="17">
        <v>0</v>
      </c>
      <c r="I10" s="17">
        <v>273.14999999999998</v>
      </c>
      <c r="J10" s="17">
        <v>999.8</v>
      </c>
      <c r="K10" s="17">
        <v>-0.7</v>
      </c>
      <c r="L10" s="17">
        <v>4.226</v>
      </c>
      <c r="M10" s="17">
        <v>0.55800000000000005</v>
      </c>
      <c r="N10" s="17">
        <v>0.13100000000000001</v>
      </c>
      <c r="O10" s="17">
        <v>1793.636</v>
      </c>
      <c r="P10" s="17">
        <v>1.7889999999999999</v>
      </c>
      <c r="Q10" s="17">
        <v>13.66</v>
      </c>
    </row>
    <row r="11" spans="1:29" ht="15.95" customHeight="1">
      <c r="B11" s="14" t="s">
        <v>57</v>
      </c>
      <c r="C11" s="15">
        <f>C9/(F6/3600)</f>
        <v>3.3052493235256382</v>
      </c>
      <c r="E11" t="s">
        <v>58</v>
      </c>
      <c r="F11" s="18">
        <v>5</v>
      </c>
      <c r="G11" s="18">
        <v>2.75</v>
      </c>
      <c r="H11" s="19">
        <v>5</v>
      </c>
      <c r="I11" s="19">
        <v>278.14999999999998</v>
      </c>
      <c r="J11" s="19">
        <v>999.9</v>
      </c>
      <c r="K11" s="19" t="s">
        <v>55</v>
      </c>
      <c r="L11" s="19">
        <v>4.2060000000000004</v>
      </c>
      <c r="M11" s="19">
        <v>0.56799999999999995</v>
      </c>
      <c r="N11" s="19">
        <v>0.13500000000000001</v>
      </c>
      <c r="O11" s="19">
        <v>1534.741</v>
      </c>
      <c r="P11" s="19">
        <v>1.5349999999999999</v>
      </c>
      <c r="Q11" s="19">
        <v>11.37</v>
      </c>
      <c r="R11" s="18"/>
      <c r="Y11" s="8" t="s">
        <v>59</v>
      </c>
    </row>
    <row r="12" spans="1:29" ht="15.95" customHeight="1">
      <c r="B12" t="s">
        <v>60</v>
      </c>
      <c r="C12" s="20">
        <f>C10*3600</f>
        <v>3305.2493235256384</v>
      </c>
      <c r="F12" s="18">
        <v>5.5</v>
      </c>
      <c r="G12" s="18">
        <v>4</v>
      </c>
      <c r="H12" s="19">
        <v>10</v>
      </c>
      <c r="I12" s="19">
        <v>283.14999999999998</v>
      </c>
      <c r="J12" s="19">
        <v>999.7</v>
      </c>
      <c r="K12" s="19">
        <v>1</v>
      </c>
      <c r="L12" s="19">
        <v>4.1950000000000003</v>
      </c>
      <c r="M12" s="19">
        <v>0.57699999999999996</v>
      </c>
      <c r="N12" s="19">
        <v>0.13700000000000001</v>
      </c>
      <c r="O12" s="19">
        <v>1296.4390000000001</v>
      </c>
      <c r="P12" s="19">
        <v>1.3</v>
      </c>
      <c r="Q12" s="19">
        <v>9.4700000000000006</v>
      </c>
      <c r="R12" s="21" t="s">
        <v>61</v>
      </c>
      <c r="S12" s="22">
        <v>2</v>
      </c>
      <c r="T12" s="22">
        <v>4</v>
      </c>
      <c r="U12" s="23" t="s">
        <v>62</v>
      </c>
      <c r="V12" s="24">
        <v>57</v>
      </c>
      <c r="W12" s="24">
        <f>V12*W18</f>
        <v>30.343283582089555</v>
      </c>
      <c r="X12" s="24">
        <v>35</v>
      </c>
      <c r="Y12" s="25">
        <v>38</v>
      </c>
      <c r="Z12" s="26">
        <v>35</v>
      </c>
      <c r="AA12" s="25">
        <v>1.67</v>
      </c>
      <c r="AB12" s="26">
        <v>1.5</v>
      </c>
      <c r="AC12" s="24">
        <v>1.7</v>
      </c>
    </row>
    <row r="13" spans="1:29" ht="15.95" customHeight="1">
      <c r="B13" s="14" t="s">
        <v>63</v>
      </c>
      <c r="C13" s="27">
        <f>C12/60</f>
        <v>55.087488725427306</v>
      </c>
      <c r="D13" s="8" t="s">
        <v>64</v>
      </c>
      <c r="E13" t="s">
        <v>65</v>
      </c>
      <c r="F13">
        <v>7.5</v>
      </c>
      <c r="G13">
        <v>3.25</v>
      </c>
      <c r="H13" s="17">
        <v>15</v>
      </c>
      <c r="I13" s="17">
        <v>288.14999999999998</v>
      </c>
      <c r="J13" s="17">
        <v>999.1</v>
      </c>
      <c r="K13" s="17" t="s">
        <v>55</v>
      </c>
      <c r="L13" s="17">
        <v>4.1870000000000003</v>
      </c>
      <c r="M13" s="17">
        <v>0.58699999999999997</v>
      </c>
      <c r="N13" s="17">
        <v>0.14099999999999999</v>
      </c>
      <c r="O13" s="17">
        <v>1135.6099999999999</v>
      </c>
      <c r="P13" s="17">
        <v>1.1459999999999999</v>
      </c>
      <c r="Q13" s="17">
        <v>8.1300000000000008</v>
      </c>
      <c r="R13" t="s">
        <v>66</v>
      </c>
      <c r="S13" s="28">
        <v>5.5</v>
      </c>
      <c r="T13" s="28">
        <v>4.5</v>
      </c>
      <c r="U13" s="23" t="s">
        <v>65</v>
      </c>
      <c r="V13" s="24">
        <v>168</v>
      </c>
      <c r="W13" s="24">
        <f>V13*W18</f>
        <v>89.432835820895519</v>
      </c>
      <c r="X13" s="24">
        <v>102</v>
      </c>
      <c r="Y13" s="25">
        <v>111</v>
      </c>
      <c r="Z13" s="26">
        <v>102</v>
      </c>
      <c r="AA13" s="25">
        <v>4.88</v>
      </c>
      <c r="AB13" s="26">
        <v>4.5999999999999996</v>
      </c>
      <c r="AC13" s="24">
        <v>4.8</v>
      </c>
    </row>
    <row r="14" spans="1:29" ht="15.95" customHeight="1">
      <c r="B14" t="s">
        <v>67</v>
      </c>
      <c r="C14" s="16">
        <f>C11/60</f>
        <v>5.5087488725427305E-2</v>
      </c>
      <c r="E14" t="s">
        <v>62</v>
      </c>
      <c r="F14" s="25">
        <v>4.25</v>
      </c>
      <c r="G14" s="25">
        <v>4</v>
      </c>
      <c r="H14" s="29">
        <v>20</v>
      </c>
      <c r="I14" s="29">
        <v>293.14999999999998</v>
      </c>
      <c r="J14" s="29">
        <v>998.2</v>
      </c>
      <c r="K14" s="29">
        <v>2.1</v>
      </c>
      <c r="L14" s="29">
        <v>4.1820000000000004</v>
      </c>
      <c r="M14" s="29">
        <v>0.59699999999999998</v>
      </c>
      <c r="N14" s="29">
        <v>0.14299999999999999</v>
      </c>
      <c r="O14" s="29">
        <v>993.41399999999999</v>
      </c>
      <c r="P14" s="29">
        <v>1.006</v>
      </c>
      <c r="Q14" s="29">
        <v>7.03</v>
      </c>
      <c r="R14" s="25" t="s">
        <v>68</v>
      </c>
      <c r="S14" s="30">
        <v>3</v>
      </c>
      <c r="T14" s="30">
        <v>4.5</v>
      </c>
      <c r="U14" s="23" t="s">
        <v>58</v>
      </c>
      <c r="V14" s="24">
        <v>90</v>
      </c>
      <c r="W14" s="24">
        <f>V14*W18</f>
        <v>47.910447761194028</v>
      </c>
      <c r="X14" s="24">
        <v>55</v>
      </c>
      <c r="Y14" s="25">
        <v>60</v>
      </c>
      <c r="Z14" s="26">
        <v>55</v>
      </c>
      <c r="AA14" s="25">
        <v>2.64</v>
      </c>
      <c r="AB14" s="26">
        <v>2.5</v>
      </c>
      <c r="AC14" s="24">
        <v>2.6</v>
      </c>
    </row>
    <row r="15" spans="1:29" ht="15.95" customHeight="1">
      <c r="B15" s="14" t="s">
        <v>69</v>
      </c>
      <c r="C15" s="31">
        <f>C9*3600</f>
        <v>3221.9570405727923</v>
      </c>
      <c r="E15" t="s">
        <v>70</v>
      </c>
      <c r="F15">
        <v>16</v>
      </c>
      <c r="G15">
        <v>3</v>
      </c>
      <c r="H15" s="17">
        <v>25</v>
      </c>
      <c r="I15" s="17">
        <v>298.14999999999998</v>
      </c>
      <c r="J15" s="17">
        <v>997</v>
      </c>
      <c r="K15" s="17" t="s">
        <v>55</v>
      </c>
      <c r="L15" s="17">
        <v>4.1779999999999999</v>
      </c>
      <c r="M15" s="17">
        <v>0.60599999999999998</v>
      </c>
      <c r="N15" s="17">
        <v>0.14599999999999999</v>
      </c>
      <c r="O15" s="17">
        <v>880.63699999999994</v>
      </c>
      <c r="P15" s="17">
        <v>0.88400000000000001</v>
      </c>
      <c r="Q15" s="17">
        <v>6.05</v>
      </c>
      <c r="R15" t="s">
        <v>71</v>
      </c>
      <c r="S15" s="28">
        <v>8.4</v>
      </c>
      <c r="T15" s="28">
        <v>5</v>
      </c>
      <c r="U15" s="32" t="s">
        <v>70</v>
      </c>
      <c r="V15" s="24">
        <v>288</v>
      </c>
      <c r="W15" s="24">
        <f>V15*W18</f>
        <v>153.31343283582089</v>
      </c>
      <c r="X15" s="24">
        <v>175</v>
      </c>
      <c r="Y15" s="25">
        <v>191</v>
      </c>
      <c r="Z15" s="26">
        <v>176</v>
      </c>
      <c r="AA15" s="25">
        <v>8.4</v>
      </c>
      <c r="AB15" s="26">
        <v>7.7</v>
      </c>
      <c r="AC15" s="33">
        <v>8</v>
      </c>
    </row>
    <row r="16" spans="1:29" ht="15.95" customHeight="1">
      <c r="B16" s="14" t="s">
        <v>72</v>
      </c>
      <c r="C16" s="34">
        <f>C11/3600</f>
        <v>9.1812481209045508E-4</v>
      </c>
      <c r="F16" t="s">
        <v>46</v>
      </c>
      <c r="G16" t="s">
        <v>73</v>
      </c>
      <c r="H16" s="17">
        <v>30</v>
      </c>
      <c r="I16" s="17">
        <v>303.14999999999998</v>
      </c>
      <c r="J16" s="17">
        <v>995.6</v>
      </c>
      <c r="K16" s="17">
        <v>3</v>
      </c>
      <c r="L16" s="17">
        <v>4.1760000000000002</v>
      </c>
      <c r="M16" s="17">
        <v>0.61499999999999999</v>
      </c>
      <c r="N16" s="17">
        <v>0.14899999999999999</v>
      </c>
      <c r="O16" s="17">
        <v>792.37699999999995</v>
      </c>
      <c r="P16" s="17">
        <v>0.80500000000000005</v>
      </c>
      <c r="Q16" s="17">
        <v>5.4</v>
      </c>
      <c r="V16" s="24">
        <f t="shared" ref="V16:AB16" si="0">SUM(V12:V15)</f>
        <v>603</v>
      </c>
      <c r="W16" s="24">
        <f t="shared" si="0"/>
        <v>321</v>
      </c>
      <c r="X16" s="24">
        <f t="shared" si="0"/>
        <v>367</v>
      </c>
      <c r="Y16" s="25">
        <f t="shared" si="0"/>
        <v>400</v>
      </c>
      <c r="Z16" s="26">
        <f t="shared" si="0"/>
        <v>368</v>
      </c>
      <c r="AA16" s="25">
        <f t="shared" si="0"/>
        <v>17.59</v>
      </c>
      <c r="AB16" s="26">
        <f t="shared" si="0"/>
        <v>16.3</v>
      </c>
      <c r="AC16" s="24"/>
    </row>
    <row r="17" spans="1:28" ht="15.95" customHeight="1">
      <c r="F17" s="25">
        <v>5.5</v>
      </c>
      <c r="G17" s="25">
        <v>4</v>
      </c>
      <c r="H17" s="29">
        <v>35</v>
      </c>
      <c r="I17" s="29">
        <v>308.14999999999998</v>
      </c>
      <c r="J17" s="29">
        <v>994</v>
      </c>
      <c r="K17" s="29" t="s">
        <v>55</v>
      </c>
      <c r="L17" s="29">
        <v>4.1749999999999998</v>
      </c>
      <c r="M17" s="29">
        <v>0.624</v>
      </c>
      <c r="N17" s="29">
        <v>0.15</v>
      </c>
      <c r="O17" s="29">
        <v>719.80799999999999</v>
      </c>
      <c r="P17" s="29">
        <v>0.72499999999999998</v>
      </c>
      <c r="Q17" s="29">
        <v>4.83</v>
      </c>
      <c r="R17" s="25" t="s">
        <v>74</v>
      </c>
    </row>
    <row r="18" spans="1:28" ht="15.95" customHeight="1">
      <c r="A18" t="s">
        <v>46</v>
      </c>
      <c r="B18" s="8" t="s">
        <v>75</v>
      </c>
      <c r="C18" s="35">
        <f>C9</f>
        <v>0.89498806682577559</v>
      </c>
      <c r="H18" s="17">
        <v>40</v>
      </c>
      <c r="I18" s="17">
        <v>313.14999999999998</v>
      </c>
      <c r="J18" s="17">
        <v>992.2</v>
      </c>
      <c r="K18" s="17">
        <v>3.9</v>
      </c>
      <c r="L18" s="17">
        <v>4.1749999999999998</v>
      </c>
      <c r="M18" s="17">
        <v>0.63300000000000001</v>
      </c>
      <c r="N18" s="17">
        <v>0.151</v>
      </c>
      <c r="O18" s="17">
        <v>658.02599999999995</v>
      </c>
      <c r="P18" s="17">
        <v>0.65800000000000003</v>
      </c>
      <c r="Q18" s="17">
        <v>4.3600000000000003</v>
      </c>
      <c r="V18" s="25">
        <v>321</v>
      </c>
      <c r="W18">
        <f>V18/V16</f>
        <v>0.53233830845771146</v>
      </c>
    </row>
    <row r="19" spans="1:28" ht="15.95" customHeight="1">
      <c r="A19" t="s">
        <v>76</v>
      </c>
      <c r="B19" s="8" t="s">
        <v>77</v>
      </c>
      <c r="C19" s="3">
        <v>5</v>
      </c>
      <c r="H19" s="17">
        <v>45</v>
      </c>
      <c r="I19" s="17">
        <v>318.14999999999998</v>
      </c>
      <c r="J19" s="17">
        <v>990.2</v>
      </c>
      <c r="K19" s="17" t="s">
        <v>55</v>
      </c>
      <c r="L19" s="17">
        <v>4.1760000000000002</v>
      </c>
      <c r="M19" s="17">
        <v>0.64</v>
      </c>
      <c r="N19" s="17">
        <v>0.155</v>
      </c>
      <c r="O19" s="17">
        <v>605.07000000000005</v>
      </c>
      <c r="P19" s="17">
        <v>0.61099999999999999</v>
      </c>
      <c r="Q19" s="17">
        <v>3.94</v>
      </c>
      <c r="R19" s="36" t="s">
        <v>78</v>
      </c>
      <c r="S19" s="37"/>
      <c r="T19" s="36"/>
    </row>
    <row r="20" spans="1:28" ht="15.95" customHeight="1">
      <c r="B20" s="8"/>
      <c r="H20" s="17">
        <v>50</v>
      </c>
      <c r="I20" s="17">
        <v>323.14999999999998</v>
      </c>
      <c r="J20" s="17">
        <v>988</v>
      </c>
      <c r="K20" s="17">
        <v>4.5999999999999996</v>
      </c>
      <c r="L20" s="17">
        <v>4.1779999999999999</v>
      </c>
      <c r="M20" s="17">
        <v>0.64700000000000002</v>
      </c>
      <c r="N20" s="17">
        <v>0.157</v>
      </c>
      <c r="O20" s="17">
        <v>555.05600000000004</v>
      </c>
      <c r="P20" s="17">
        <v>0.55600000000000005</v>
      </c>
      <c r="Q20" s="17">
        <v>3.54</v>
      </c>
      <c r="W20">
        <v>0.7</v>
      </c>
      <c r="AA20" s="8" t="s">
        <v>46</v>
      </c>
      <c r="AB20" s="8" t="s">
        <v>73</v>
      </c>
    </row>
    <row r="21" spans="1:28" ht="15.95" customHeight="1">
      <c r="A21" t="s">
        <v>79</v>
      </c>
      <c r="B21" t="s">
        <v>80</v>
      </c>
      <c r="C21" s="38">
        <f>((36*C18)/(SQRT(C19)))</f>
        <v>14.409029926609621</v>
      </c>
      <c r="F21" s="8" t="s">
        <v>81</v>
      </c>
      <c r="G21" s="8" t="s">
        <v>62</v>
      </c>
      <c r="H21" s="17">
        <v>55</v>
      </c>
      <c r="I21" s="17">
        <v>328.15</v>
      </c>
      <c r="J21" s="17">
        <v>985.7</v>
      </c>
      <c r="K21" s="17" t="s">
        <v>55</v>
      </c>
      <c r="L21" s="17">
        <v>4.1790000000000003</v>
      </c>
      <c r="M21" s="17">
        <v>0.65200000000000002</v>
      </c>
      <c r="N21" s="17">
        <v>0.158</v>
      </c>
      <c r="O21" s="17">
        <v>509.94600000000003</v>
      </c>
      <c r="P21" s="17">
        <v>0.51700000000000002</v>
      </c>
      <c r="Q21" s="17">
        <v>3.27</v>
      </c>
      <c r="R21" s="39" t="s">
        <v>82</v>
      </c>
      <c r="S21" s="30">
        <v>1.75</v>
      </c>
      <c r="T21" s="30">
        <v>4</v>
      </c>
      <c r="U21" s="40">
        <v>99371959</v>
      </c>
      <c r="V21" s="25"/>
      <c r="W21" s="41">
        <v>35</v>
      </c>
      <c r="X21" s="42">
        <v>40</v>
      </c>
      <c r="Y21" s="42">
        <v>1.8</v>
      </c>
      <c r="Z21" s="41">
        <v>1.5</v>
      </c>
      <c r="AA21" s="43">
        <v>1.7</v>
      </c>
      <c r="AB21">
        <v>4</v>
      </c>
    </row>
    <row r="22" spans="1:28" ht="15.95" customHeight="1">
      <c r="A22" t="s">
        <v>83</v>
      </c>
      <c r="B22" t="s">
        <v>80</v>
      </c>
      <c r="C22">
        <v>4</v>
      </c>
      <c r="D22" t="s">
        <v>84</v>
      </c>
      <c r="F22" s="8" t="s">
        <v>85</v>
      </c>
      <c r="G22" t="s">
        <v>65</v>
      </c>
      <c r="H22" s="17">
        <v>60</v>
      </c>
      <c r="I22" s="17">
        <v>333.15</v>
      </c>
      <c r="J22" s="17">
        <v>983.2</v>
      </c>
      <c r="K22" s="17">
        <v>5.3</v>
      </c>
      <c r="L22" s="17">
        <v>4.181</v>
      </c>
      <c r="M22" s="17">
        <v>0.65800000000000003</v>
      </c>
      <c r="N22" s="17">
        <v>0.159</v>
      </c>
      <c r="O22" s="17">
        <v>471.67</v>
      </c>
      <c r="P22" s="17">
        <v>0.47799999999999998</v>
      </c>
      <c r="Q22" s="17">
        <v>3.01</v>
      </c>
      <c r="R22" s="39" t="s">
        <v>64</v>
      </c>
      <c r="S22" s="30">
        <v>4.5999999999999996</v>
      </c>
      <c r="T22" s="30">
        <v>4.5</v>
      </c>
      <c r="U22" s="44">
        <v>97924246</v>
      </c>
      <c r="V22" s="39" t="s">
        <v>86</v>
      </c>
      <c r="W22" s="41">
        <v>102</v>
      </c>
      <c r="X22" s="42">
        <v>117.6</v>
      </c>
      <c r="Y22" s="42">
        <v>5.2</v>
      </c>
      <c r="Z22" s="41">
        <v>4.5999999999999996</v>
      </c>
      <c r="AA22" s="43">
        <v>4.9000000000000004</v>
      </c>
      <c r="AB22">
        <v>5</v>
      </c>
    </row>
    <row r="23" spans="1:28" ht="15.95" customHeight="1">
      <c r="A23" t="s">
        <v>87</v>
      </c>
      <c r="B23" s="8" t="s">
        <v>77</v>
      </c>
      <c r="C23" s="38">
        <f>((36*C18)/(C22))*((36*C18)/(C22))</f>
        <v>64.881294820603657</v>
      </c>
      <c r="F23" s="8" t="s">
        <v>85</v>
      </c>
      <c r="G23" s="8" t="s">
        <v>58</v>
      </c>
      <c r="H23" s="17">
        <v>65</v>
      </c>
      <c r="I23" s="17">
        <v>338.15</v>
      </c>
      <c r="J23" s="17">
        <v>980.5</v>
      </c>
      <c r="K23" s="17" t="s">
        <v>55</v>
      </c>
      <c r="L23" s="17">
        <v>4.1840000000000002</v>
      </c>
      <c r="M23" s="17">
        <v>0.66300000000000003</v>
      </c>
      <c r="N23" s="17">
        <v>0.161</v>
      </c>
      <c r="O23" s="17">
        <v>435.41500000000002</v>
      </c>
      <c r="P23" s="17">
        <v>0.44400000000000001</v>
      </c>
      <c r="Q23" s="17">
        <v>2.76</v>
      </c>
      <c r="R23" s="45" t="s">
        <v>88</v>
      </c>
      <c r="S23" s="46">
        <v>2.9</v>
      </c>
      <c r="T23" s="46">
        <v>4.5</v>
      </c>
      <c r="U23" s="47">
        <v>97924245</v>
      </c>
      <c r="V23" s="45" t="s">
        <v>89</v>
      </c>
      <c r="W23" s="41">
        <v>55</v>
      </c>
      <c r="X23" s="42">
        <v>63</v>
      </c>
      <c r="Y23" s="42">
        <v>2.8</v>
      </c>
      <c r="Z23" s="41">
        <v>2.5</v>
      </c>
      <c r="AA23" s="43">
        <v>2.8</v>
      </c>
      <c r="AB23">
        <v>4.5</v>
      </c>
    </row>
    <row r="24" spans="1:28" ht="15.95" customHeight="1">
      <c r="F24" s="8" t="s">
        <v>85</v>
      </c>
      <c r="G24" t="s">
        <v>70</v>
      </c>
      <c r="H24" s="17">
        <v>70</v>
      </c>
      <c r="I24" s="17">
        <v>343.15</v>
      </c>
      <c r="J24" s="17">
        <v>977.7</v>
      </c>
      <c r="K24" s="17">
        <v>5.8</v>
      </c>
      <c r="L24" s="17">
        <v>4.1870000000000003</v>
      </c>
      <c r="M24" s="17">
        <v>0.66800000000000004</v>
      </c>
      <c r="N24" s="17">
        <v>0.16300000000000001</v>
      </c>
      <c r="O24" s="17">
        <v>404.03399999999999</v>
      </c>
      <c r="P24" s="17">
        <v>0.41499999999999998</v>
      </c>
      <c r="Q24" s="17">
        <v>2.5499999999999998</v>
      </c>
      <c r="R24" s="45" t="s">
        <v>90</v>
      </c>
      <c r="S24" s="46">
        <v>8.8000000000000007</v>
      </c>
      <c r="T24" s="46">
        <v>5</v>
      </c>
      <c r="U24" s="47">
        <v>97924268</v>
      </c>
      <c r="V24" s="45" t="s">
        <v>86</v>
      </c>
      <c r="W24" s="41">
        <v>176</v>
      </c>
      <c r="X24" s="42">
        <v>202</v>
      </c>
      <c r="Y24" s="42">
        <v>8.9</v>
      </c>
      <c r="Z24" s="41">
        <v>7.7</v>
      </c>
      <c r="AA24" s="48">
        <v>8.6</v>
      </c>
      <c r="AB24">
        <v>5.5</v>
      </c>
    </row>
    <row r="25" spans="1:28" ht="15.95" customHeight="1">
      <c r="A25" s="26">
        <v>342</v>
      </c>
      <c r="B25" t="s">
        <v>110</v>
      </c>
      <c r="C25">
        <f>A25/C32</f>
        <v>4.6158144280641515E-2</v>
      </c>
      <c r="H25" s="17">
        <v>75</v>
      </c>
      <c r="I25" s="17">
        <v>348.15</v>
      </c>
      <c r="J25" s="17">
        <v>974.8</v>
      </c>
      <c r="K25" s="17" t="s">
        <v>55</v>
      </c>
      <c r="L25" s="17">
        <v>4.1900000000000004</v>
      </c>
      <c r="M25" s="17">
        <v>0.67100000000000004</v>
      </c>
      <c r="N25" s="17">
        <v>0.16400000000000001</v>
      </c>
      <c r="O25" s="17">
        <v>376.57499999999999</v>
      </c>
      <c r="P25" s="17">
        <v>0.36599999999999999</v>
      </c>
      <c r="Q25" s="17">
        <v>2.23</v>
      </c>
      <c r="W25">
        <f>SUM(W20:W24)</f>
        <v>368.7</v>
      </c>
      <c r="X25">
        <f>SUM(X21:X24)</f>
        <v>422.6</v>
      </c>
    </row>
    <row r="26" spans="1:28" ht="15.95" customHeight="1">
      <c r="A26" t="s">
        <v>91</v>
      </c>
      <c r="E26" t="s">
        <v>112</v>
      </c>
      <c r="F26" s="8" t="s">
        <v>111</v>
      </c>
      <c r="H26" s="17">
        <v>80</v>
      </c>
      <c r="I26" s="17">
        <v>353.15</v>
      </c>
      <c r="J26" s="17">
        <v>971.8</v>
      </c>
      <c r="K26" s="17">
        <v>6.3</v>
      </c>
      <c r="L26" s="17">
        <v>4.194</v>
      </c>
      <c r="M26" s="17">
        <v>0.67300000000000004</v>
      </c>
      <c r="N26" s="17">
        <v>0.16500000000000001</v>
      </c>
      <c r="O26" s="17">
        <v>352.05900000000003</v>
      </c>
      <c r="P26" s="17">
        <v>0.36399999999999999</v>
      </c>
      <c r="Q26" s="17">
        <v>2.21</v>
      </c>
      <c r="S26" s="28">
        <v>1.05</v>
      </c>
    </row>
    <row r="27" spans="1:28" ht="15.95" customHeight="1">
      <c r="A27" t="s">
        <v>104</v>
      </c>
      <c r="C27">
        <v>1441.75</v>
      </c>
      <c r="D27">
        <f>C27*$C$25</f>
        <v>66.548504516614898</v>
      </c>
      <c r="E27" s="49">
        <v>67</v>
      </c>
      <c r="F27" s="26">
        <v>20</v>
      </c>
      <c r="G27" s="18">
        <v>78</v>
      </c>
      <c r="H27" s="17">
        <v>85</v>
      </c>
      <c r="I27" s="17">
        <v>358.15</v>
      </c>
      <c r="J27" s="17">
        <v>968.6</v>
      </c>
      <c r="K27" s="17" t="s">
        <v>55</v>
      </c>
      <c r="L27" s="17">
        <v>4.1980000000000004</v>
      </c>
      <c r="M27" s="17">
        <v>0.67600000000000005</v>
      </c>
      <c r="N27" s="17">
        <v>0.16600000000000001</v>
      </c>
      <c r="O27" s="17">
        <v>328.52300000000002</v>
      </c>
      <c r="P27" s="17">
        <v>0.33900000000000002</v>
      </c>
      <c r="Q27" s="17">
        <v>2.04</v>
      </c>
      <c r="R27" s="51">
        <v>2.95</v>
      </c>
      <c r="S27" s="18">
        <f t="shared" ref="S27:S31" si="1">R27*$S$26</f>
        <v>3.0975000000000001</v>
      </c>
      <c r="T27" s="63">
        <v>67</v>
      </c>
      <c r="X27" s="42"/>
      <c r="Y27" s="42">
        <v>18.25</v>
      </c>
      <c r="Z27">
        <v>36.5</v>
      </c>
    </row>
    <row r="28" spans="1:28" ht="15.95" customHeight="1">
      <c r="A28" t="s">
        <v>105</v>
      </c>
      <c r="C28">
        <v>1307.8</v>
      </c>
      <c r="D28">
        <f t="shared" ref="D28:D32" si="2">C28*$C$25</f>
        <v>60.365621090222973</v>
      </c>
      <c r="E28" s="49">
        <v>60</v>
      </c>
      <c r="F28" s="26">
        <v>18</v>
      </c>
      <c r="G28" s="18">
        <v>71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52">
        <v>2.64</v>
      </c>
      <c r="S28" s="18">
        <f t="shared" si="1"/>
        <v>2.7720000000000002</v>
      </c>
      <c r="T28" s="49">
        <v>60</v>
      </c>
      <c r="X28" s="42">
        <v>2</v>
      </c>
      <c r="Y28" s="42">
        <v>52</v>
      </c>
      <c r="Z28">
        <v>11.2</v>
      </c>
    </row>
    <row r="29" spans="1:28" ht="15.95" customHeight="1">
      <c r="A29" t="s">
        <v>106</v>
      </c>
      <c r="C29">
        <v>2320.5</v>
      </c>
      <c r="D29">
        <f t="shared" si="2"/>
        <v>107.10997380322864</v>
      </c>
      <c r="E29" s="49">
        <v>107</v>
      </c>
      <c r="F29" s="26">
        <v>32</v>
      </c>
      <c r="G29" s="18">
        <v>115</v>
      </c>
      <c r="H29" s="17">
        <v>90</v>
      </c>
      <c r="I29" s="17">
        <v>363.15</v>
      </c>
      <c r="J29" s="17">
        <v>965.3</v>
      </c>
      <c r="K29" s="17">
        <v>7</v>
      </c>
      <c r="L29" s="17">
        <v>4.202</v>
      </c>
      <c r="M29" s="17">
        <v>0.67800000000000005</v>
      </c>
      <c r="N29" s="17">
        <v>0.16700000000000001</v>
      </c>
      <c r="O29" s="17">
        <v>308.90899999999999</v>
      </c>
      <c r="P29" s="17">
        <v>0.32600000000000001</v>
      </c>
      <c r="Q29" s="17">
        <v>1.95</v>
      </c>
      <c r="R29" s="52">
        <v>4.28</v>
      </c>
      <c r="S29" s="18">
        <f t="shared" si="1"/>
        <v>4.4940000000000007</v>
      </c>
      <c r="T29" s="64">
        <v>97</v>
      </c>
      <c r="U29" t="s">
        <v>122</v>
      </c>
    </row>
    <row r="30" spans="1:28" ht="15.95" customHeight="1">
      <c r="A30" t="s">
        <v>107</v>
      </c>
      <c r="C30">
        <v>684.26</v>
      </c>
      <c r="D30">
        <f t="shared" si="2"/>
        <v>31.584171805471762</v>
      </c>
      <c r="E30" s="49">
        <v>32</v>
      </c>
      <c r="F30" s="26">
        <v>10</v>
      </c>
      <c r="G30" s="18">
        <v>36</v>
      </c>
      <c r="H30" s="17">
        <v>95</v>
      </c>
      <c r="I30" s="17">
        <v>368.15</v>
      </c>
      <c r="J30" s="17">
        <v>961.9</v>
      </c>
      <c r="K30" s="17" t="s">
        <v>55</v>
      </c>
      <c r="L30" s="17">
        <v>4.2060000000000004</v>
      </c>
      <c r="M30" s="17">
        <v>0.68</v>
      </c>
      <c r="N30" s="17">
        <v>0.16800000000000001</v>
      </c>
      <c r="O30" s="17">
        <v>292.238</v>
      </c>
      <c r="P30" s="17">
        <v>0.31</v>
      </c>
      <c r="Q30" s="17">
        <v>1.85</v>
      </c>
      <c r="R30" s="52">
        <v>1.41</v>
      </c>
      <c r="S30" s="18">
        <f t="shared" si="1"/>
        <v>1.4804999999999999</v>
      </c>
      <c r="T30" s="64">
        <v>32</v>
      </c>
    </row>
    <row r="31" spans="1:28" ht="15.95" customHeight="1">
      <c r="A31" t="s">
        <v>108</v>
      </c>
      <c r="C31">
        <v>1655</v>
      </c>
      <c r="D31">
        <f t="shared" si="2"/>
        <v>76.391728784461705</v>
      </c>
      <c r="E31" s="49">
        <v>76</v>
      </c>
      <c r="F31" s="26">
        <v>23</v>
      </c>
      <c r="G31" s="18">
        <v>100</v>
      </c>
      <c r="H31" s="17">
        <v>100</v>
      </c>
      <c r="I31" s="17">
        <v>373.15</v>
      </c>
      <c r="J31" s="17">
        <v>958.3</v>
      </c>
      <c r="K31" s="17">
        <v>7.5</v>
      </c>
      <c r="L31" s="17">
        <v>4.2110000000000003</v>
      </c>
      <c r="M31" s="17">
        <v>0.68200000000000005</v>
      </c>
      <c r="N31" s="17">
        <v>0.16900000000000001</v>
      </c>
      <c r="O31" s="17">
        <v>277.52800000000002</v>
      </c>
      <c r="P31" s="17">
        <v>0.29399999999999998</v>
      </c>
      <c r="Q31" s="17">
        <v>1.74</v>
      </c>
      <c r="R31" s="52">
        <v>3.79</v>
      </c>
      <c r="S31" s="18">
        <f t="shared" si="1"/>
        <v>3.9795000000000003</v>
      </c>
      <c r="T31" s="64">
        <v>86</v>
      </c>
      <c r="U31" t="s">
        <v>121</v>
      </c>
    </row>
    <row r="32" spans="1:28" ht="15.95" customHeight="1">
      <c r="C32">
        <f>SUM(C27:C31)</f>
        <v>7409.31</v>
      </c>
      <c r="D32">
        <f t="shared" si="2"/>
        <v>342</v>
      </c>
      <c r="E32" s="18">
        <f>SUM(E27:E31)</f>
        <v>342</v>
      </c>
      <c r="F32" s="18">
        <f>SUM(F27:F31)</f>
        <v>103</v>
      </c>
      <c r="G32">
        <f>SUM(G27:G31)</f>
        <v>400</v>
      </c>
      <c r="H32" s="17">
        <v>110</v>
      </c>
      <c r="I32" s="17">
        <v>383.15</v>
      </c>
      <c r="J32" s="17">
        <v>950.9</v>
      </c>
      <c r="K32" s="17">
        <v>8</v>
      </c>
      <c r="L32" s="17">
        <v>4.2240000000000002</v>
      </c>
      <c r="M32" s="17">
        <v>0.68400000000000005</v>
      </c>
      <c r="N32" s="17">
        <v>0.17</v>
      </c>
      <c r="O32" s="17">
        <v>254.97300000000001</v>
      </c>
      <c r="P32" s="17">
        <v>0.26800000000000002</v>
      </c>
      <c r="Q32" s="17">
        <v>1.58</v>
      </c>
      <c r="R32" s="50"/>
    </row>
    <row r="33" spans="1:18" ht="15.95" customHeight="1">
      <c r="A33" t="s">
        <v>92</v>
      </c>
      <c r="C33">
        <v>880.4</v>
      </c>
      <c r="D33">
        <v>109.4</v>
      </c>
      <c r="E33">
        <v>94</v>
      </c>
      <c r="F33">
        <v>28</v>
      </c>
      <c r="H33" s="17">
        <v>130</v>
      </c>
      <c r="I33" s="17">
        <v>403.15</v>
      </c>
      <c r="J33" s="17">
        <v>934.8</v>
      </c>
      <c r="K33" s="17">
        <v>9.1</v>
      </c>
      <c r="L33" s="17">
        <v>4.25</v>
      </c>
      <c r="M33" s="17">
        <v>0.68600000000000005</v>
      </c>
      <c r="N33" s="17">
        <v>0.17199999999999999</v>
      </c>
      <c r="O33" s="17">
        <v>211.82400000000001</v>
      </c>
      <c r="P33" s="17">
        <v>0.22600000000000001</v>
      </c>
      <c r="Q33" s="17">
        <v>1.31</v>
      </c>
    </row>
    <row r="34" spans="1:18" ht="15.95" customHeight="1">
      <c r="A34" t="s">
        <v>109</v>
      </c>
      <c r="B34">
        <v>75</v>
      </c>
      <c r="E34">
        <v>75</v>
      </c>
      <c r="F34" s="26">
        <v>25</v>
      </c>
      <c r="H34" s="17">
        <v>150</v>
      </c>
      <c r="I34" s="17">
        <v>423.15</v>
      </c>
      <c r="J34" s="17">
        <v>916.5</v>
      </c>
      <c r="K34" s="17">
        <v>10.3</v>
      </c>
      <c r="L34" s="17">
        <v>4.2699999999999996</v>
      </c>
      <c r="M34" s="17">
        <v>0.68400000000000005</v>
      </c>
      <c r="N34" s="17">
        <v>0.17299999999999999</v>
      </c>
      <c r="O34" s="17">
        <v>185.346</v>
      </c>
      <c r="P34" s="17">
        <v>0.20100000000000001</v>
      </c>
      <c r="Q34" s="17">
        <v>1.1599999999999999</v>
      </c>
    </row>
    <row r="35" spans="1:18" ht="15.95" customHeight="1"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1:18" ht="15.95" customHeight="1">
      <c r="H36" s="17">
        <v>170</v>
      </c>
      <c r="I36" s="17">
        <v>443.15</v>
      </c>
      <c r="J36" s="17">
        <v>897.4</v>
      </c>
      <c r="K36" s="17">
        <v>11.5</v>
      </c>
      <c r="L36" s="17">
        <v>4.3959999999999999</v>
      </c>
      <c r="M36" s="17">
        <v>0.67900000000000005</v>
      </c>
      <c r="N36" s="17">
        <v>0.17199999999999999</v>
      </c>
      <c r="O36" s="17">
        <v>162.29</v>
      </c>
      <c r="P36" s="17">
        <v>0.18099999999999999</v>
      </c>
      <c r="Q36" s="17">
        <v>1.05</v>
      </c>
    </row>
    <row r="37" spans="1:18" ht="15.95" customHeight="1">
      <c r="A37" t="s">
        <v>93</v>
      </c>
      <c r="B37">
        <v>132</v>
      </c>
      <c r="H37" s="17">
        <v>180</v>
      </c>
      <c r="I37" s="17">
        <v>453.15</v>
      </c>
      <c r="J37" s="17">
        <v>886.6</v>
      </c>
      <c r="K37" s="17">
        <v>12.1</v>
      </c>
      <c r="L37" s="17">
        <v>4.3959999999999999</v>
      </c>
      <c r="M37" s="17">
        <v>0.67300000000000004</v>
      </c>
      <c r="N37" s="17">
        <v>0.17199999999999999</v>
      </c>
      <c r="O37" s="17">
        <v>152.00299999999999</v>
      </c>
      <c r="P37" s="17">
        <v>0.17299999999999999</v>
      </c>
      <c r="Q37" s="17">
        <v>1.01</v>
      </c>
    </row>
    <row r="38" spans="1:18" ht="15.95" customHeight="1">
      <c r="C38">
        <v>0.7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1:18" ht="15.95" customHeight="1">
      <c r="H39" s="17">
        <v>190</v>
      </c>
      <c r="I39" s="17">
        <v>463.15</v>
      </c>
      <c r="J39" s="17">
        <v>876.1</v>
      </c>
      <c r="K39" s="17">
        <v>12.8</v>
      </c>
      <c r="L39" s="17">
        <v>4.4800000000000004</v>
      </c>
      <c r="M39" s="17">
        <v>0.67</v>
      </c>
      <c r="N39" s="17">
        <v>0.17100000000000001</v>
      </c>
      <c r="O39" s="17">
        <v>145.13800000000001</v>
      </c>
      <c r="P39" s="17">
        <v>0.16600000000000001</v>
      </c>
      <c r="Q39" s="17">
        <v>0.97</v>
      </c>
    </row>
    <row r="40" spans="1:18" ht="15.95" customHeight="1">
      <c r="B40" t="s">
        <v>94</v>
      </c>
      <c r="C40" t="s">
        <v>95</v>
      </c>
      <c r="D40" t="s">
        <v>101</v>
      </c>
      <c r="E40" t="s">
        <v>100</v>
      </c>
      <c r="F40" t="s">
        <v>98</v>
      </c>
      <c r="G40" t="s">
        <v>99</v>
      </c>
      <c r="H40" t="s">
        <v>94</v>
      </c>
      <c r="R40" t="s">
        <v>102</v>
      </c>
    </row>
    <row r="41" spans="1:18" ht="15.95" customHeight="1">
      <c r="B41" t="s">
        <v>96</v>
      </c>
      <c r="C41" t="s">
        <v>96</v>
      </c>
      <c r="D41" t="s">
        <v>96</v>
      </c>
      <c r="E41" t="s">
        <v>97</v>
      </c>
      <c r="F41" t="s">
        <v>97</v>
      </c>
      <c r="G41" t="s">
        <v>97</v>
      </c>
      <c r="H41" t="s">
        <v>97</v>
      </c>
      <c r="R41" t="s">
        <v>97</v>
      </c>
    </row>
    <row r="42" spans="1:18" ht="15.95" customHeight="1">
      <c r="A42">
        <v>2014</v>
      </c>
      <c r="E42">
        <v>412</v>
      </c>
      <c r="F42">
        <v>1304</v>
      </c>
      <c r="G42">
        <v>212</v>
      </c>
      <c r="R42">
        <f>E42+F42</f>
        <v>1716</v>
      </c>
    </row>
    <row r="43" spans="1:18" ht="15.95" customHeight="1">
      <c r="A43">
        <v>2015</v>
      </c>
      <c r="B43">
        <v>1849.3</v>
      </c>
      <c r="C43">
        <v>225.4</v>
      </c>
      <c r="D43">
        <f>B43+C43</f>
        <v>2074.6999999999998</v>
      </c>
      <c r="E43">
        <v>472</v>
      </c>
      <c r="F43">
        <v>1372</v>
      </c>
      <c r="G43">
        <v>225</v>
      </c>
      <c r="R43">
        <f>E43+F43</f>
        <v>1844</v>
      </c>
    </row>
    <row r="44" spans="1:18" ht="15.95" customHeight="1">
      <c r="A44">
        <v>2016</v>
      </c>
      <c r="B44">
        <v>1747.4</v>
      </c>
      <c r="C44">
        <v>228</v>
      </c>
      <c r="D44">
        <f>B44+C44</f>
        <v>1975.4</v>
      </c>
      <c r="E44">
        <v>306</v>
      </c>
      <c r="F44">
        <v>1450</v>
      </c>
      <c r="G44">
        <v>229</v>
      </c>
      <c r="R44">
        <f>E44+F44</f>
        <v>1756</v>
      </c>
    </row>
    <row r="45" spans="1:18" ht="15.95" customHeight="1">
      <c r="A45">
        <v>2017</v>
      </c>
      <c r="B45">
        <v>1960.3</v>
      </c>
      <c r="C45">
        <v>223.9</v>
      </c>
      <c r="D45" s="24">
        <f>B45+C45</f>
        <v>2184.1999999999998</v>
      </c>
      <c r="E45">
        <v>500</v>
      </c>
      <c r="F45">
        <v>1460</v>
      </c>
      <c r="G45">
        <v>225</v>
      </c>
      <c r="R45" s="26">
        <f>E45+F45</f>
        <v>1960</v>
      </c>
    </row>
    <row r="46" spans="1:18" ht="15.95" customHeight="1">
      <c r="A46">
        <v>2018</v>
      </c>
      <c r="B46">
        <v>1846.3</v>
      </c>
      <c r="C46">
        <v>216.8</v>
      </c>
      <c r="D46">
        <f>B46+C46</f>
        <v>2063.1</v>
      </c>
      <c r="E46">
        <v>490</v>
      </c>
      <c r="F46">
        <v>1356</v>
      </c>
      <c r="G46">
        <v>200</v>
      </c>
      <c r="R46">
        <f>E46+F46</f>
        <v>1846</v>
      </c>
    </row>
    <row r="47" spans="1:18" ht="15.95" customHeight="1"/>
    <row r="48" spans="1:18" ht="15.95" customHeight="1">
      <c r="A48" t="s">
        <v>103</v>
      </c>
      <c r="B48">
        <v>228.1</v>
      </c>
      <c r="C48" s="26">
        <v>103</v>
      </c>
      <c r="D48" s="26" t="s">
        <v>111</v>
      </c>
    </row>
    <row r="49" spans="1:4" ht="15.95" customHeight="1">
      <c r="A49" s="26" t="s">
        <v>118</v>
      </c>
    </row>
    <row r="50" spans="1:4" ht="15.95" customHeight="1">
      <c r="A50" t="s">
        <v>119</v>
      </c>
    </row>
    <row r="51" spans="1:4" ht="15.95" customHeight="1">
      <c r="A51" s="49" t="s">
        <v>120</v>
      </c>
      <c r="B51">
        <v>342.2</v>
      </c>
      <c r="C51" s="49">
        <v>342.2</v>
      </c>
      <c r="D51" s="49" t="s">
        <v>112</v>
      </c>
    </row>
    <row r="52" spans="1:4" ht="15.95" customHeight="1"/>
    <row r="53" spans="1:4" ht="15.95" customHeight="1">
      <c r="A53" t="s">
        <v>113</v>
      </c>
      <c r="C53" s="26">
        <v>30</v>
      </c>
      <c r="D53" s="26" t="s">
        <v>115</v>
      </c>
    </row>
    <row r="54" spans="1:4" ht="15.95" customHeight="1">
      <c r="A54" s="26" t="s">
        <v>114</v>
      </c>
      <c r="B54">
        <v>78.099999999999994</v>
      </c>
    </row>
    <row r="55" spans="1:4" ht="15.95" customHeight="1">
      <c r="A55" t="s">
        <v>116</v>
      </c>
    </row>
    <row r="56" spans="1:4" ht="15.95" customHeight="1">
      <c r="A56" s="49" t="s">
        <v>117</v>
      </c>
      <c r="B56">
        <v>93.7</v>
      </c>
      <c r="C56" s="49">
        <v>94</v>
      </c>
      <c r="D56" s="49" t="s">
        <v>112</v>
      </c>
    </row>
    <row r="57" spans="1:4" ht="15.95" customHeight="1"/>
    <row r="58" spans="1:4" ht="15.95" customHeight="1"/>
    <row r="59" spans="1:4" ht="15.95" customHeight="1"/>
    <row r="60" spans="1:4" ht="15.95" customHeight="1"/>
    <row r="61" spans="1:4" ht="15.95" customHeight="1"/>
    <row r="62" spans="1:4" ht="15.95" customHeight="1"/>
    <row r="63" spans="1:4" ht="15.95" customHeight="1"/>
    <row r="64" spans="1: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3">
    <mergeCell ref="H3:Q3"/>
    <mergeCell ref="H4:I7"/>
    <mergeCell ref="J4:J7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2019-04-11T07:59:12Z</cp:lastPrinted>
  <dcterms:created xsi:type="dcterms:W3CDTF">2019-04-10T17:28:23Z</dcterms:created>
  <dcterms:modified xsi:type="dcterms:W3CDTF">2019-04-29T13:50:28Z</dcterms:modified>
</cp:coreProperties>
</file>